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FA4342A9-DCE7-4AAD-B37F-D95AE071A68B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2" l="1"/>
  <c r="B57" i="2"/>
  <c r="K29" i="1"/>
  <c r="B29" i="1"/>
  <c r="H36" i="2"/>
  <c r="B36" i="2"/>
  <c r="B45" i="2"/>
  <c r="D59" i="2" l="1"/>
  <c r="B59" i="2"/>
  <c r="E36" i="2"/>
  <c r="B37" i="2"/>
  <c r="J33" i="1" l="1"/>
  <c r="B33" i="1"/>
  <c r="K23" i="1"/>
  <c r="B23" i="1"/>
  <c r="K24" i="1" l="1"/>
  <c r="B24" i="1"/>
  <c r="B72" i="2" l="1"/>
  <c r="H72" i="2"/>
  <c r="B21" i="1" l="1"/>
  <c r="B16" i="1"/>
  <c r="K16" i="1"/>
  <c r="B3" i="1" l="1"/>
  <c r="E42" i="1" l="1"/>
  <c r="B42" i="1"/>
  <c r="B32" i="1"/>
  <c r="F48" i="2" l="1"/>
  <c r="D32" i="1"/>
  <c r="E21" i="1"/>
  <c r="B35" i="2"/>
  <c r="B28" i="2"/>
  <c r="B29" i="2"/>
  <c r="B31" i="1" l="1"/>
  <c r="D38" i="2"/>
  <c r="B38" i="2"/>
  <c r="D43" i="2"/>
  <c r="B43" i="2"/>
  <c r="D24" i="2"/>
  <c r="B24" i="2"/>
  <c r="H23" i="2"/>
  <c r="B23" i="2"/>
  <c r="B19" i="2" l="1"/>
  <c r="D27" i="2"/>
  <c r="B27" i="2"/>
  <c r="D18" i="2"/>
  <c r="B18" i="2"/>
  <c r="B16" i="2"/>
  <c r="H45" i="2" l="1"/>
  <c r="B41" i="1"/>
  <c r="F41" i="1"/>
  <c r="E41" i="1"/>
  <c r="B28" i="1" l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2" i="2"/>
  <c r="B62" i="2"/>
  <c r="B63" i="2" s="1"/>
  <c r="B34" i="2"/>
  <c r="B15" i="2"/>
  <c r="B74" i="2"/>
  <c r="B75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8" i="2"/>
  <c r="E24" i="2"/>
  <c r="E48" i="2" s="1"/>
  <c r="D36" i="2"/>
  <c r="D48" i="2" s="1"/>
  <c r="L29" i="1" l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<sst xmlns="http://schemas.openxmlformats.org/spreadsheetml/2006/main" count="265" uniqueCount="205">
  <si>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</si>
  <si>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</si>
  <si>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</si>
  <si>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</si>
  <si>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</si>
  <si>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</si>
  <si>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</si>
  <si>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</si>
  <si>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</si>
  <si>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</si>
  <si>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</si>
  <si>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</si>
  <si>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</si>
  <si>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</si>
  <si>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</si>
  <si>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</si>
  <si>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</si>
  <si>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</si>
  <si>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</si>
  <si>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</si>
  <si>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</si>
  <si>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</si>
  <si>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</si>
  <si>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</si>
  <si>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</si>
  <si>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</si>
  <si>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</si>
  <si>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</si>
  <si>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</si>
  <si>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</si>
  <si>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</si>
  <si>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</si>
  <si>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</si>
  <si>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</si>
  <si>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</si>
  <si>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</si>
  <si>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</si>
  <si>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</si>
  <si>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</si>
  <si>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</si>
  <si>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</si>
  <si>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</si>
  <si>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</si>
  <si>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</si>
  <si>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</si>
  <si>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</si>
  <si>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</si>
  <si>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</si>
  <si>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</si>
  <si>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</si>
  <si>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</si>
  <si>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</si>
  <si>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</si>
  <si>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</si>
  <si>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</si>
  <si>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</si>
  <si>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</si>
  <si>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</si>
  <si>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</si>
  <si>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</si>
  <si>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</si>
  <si>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</si>
  <si>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</si>
  <si>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</si>
  <si>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</si>
  <si>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</si>
  <si>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</si>
  <si>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</si>
  <si>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</si>
  <si>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</si>
  <si>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</si>
  <si>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</si>
  <si>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</si>
  <si>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</si>
  <si>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</si>
  <si>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</si>
  <si>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</si>
  <si>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</si>
  <si>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</si>
  <si>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</si>
  <si>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</si>
  <si>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</si>
  <si>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</si>
  <si>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</si>
  <si>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</si>
  <si>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</si>
  <si>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</si>
  <si>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</si>
  <si>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</si>
  <si>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</si>
  <si>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</si>
  <si>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</si>
  <si>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</si>
  <si>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</si>
  <si>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</si>
  <si>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</si>
  <si>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</si>
  <si>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</si>
  <si>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</si>
  <si>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</si>
  <si>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</si>
  <si>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</si>
  <si>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</si>
  <si>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</si>
  <si>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</si>
  <si>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</si>
  <si>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</si>
  <si>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</si>
  <si>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</si>
  <si>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</si>
  <si>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</si>
  <si>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</si>
  <si>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</si>
  <si>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</si>
  <si>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</si>
  <si>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</si>
  <si>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</si>
  <si>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</si>
  <si>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</si>
  <si>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</si>
  <si>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</si>
  <si>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</si>
  <si>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</si>
  <si>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</si>
  <si>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</si>
  <si>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</si>
  <si>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</si>
  <si>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</si>
  <si>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</si>
  <si>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</si>
  <si>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</si>
  <si>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</si>
  <si>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</si>
  <si>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</si>
  <si>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</si>
  <si>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</si>
  <si>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</si>
  <si>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</si>
  <si>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</si>
  <si>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</si>
  <si>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</si>
  <si>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</si>
  <si>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</si>
  <si>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</si>
  <si>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</si>
  <si>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</si>
  <si>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</si>
  <si>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</si>
  <si>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</si>
  <si>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</si>
  <si>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</si>
  <si>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</si>
  <si>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</si>
  <si>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</si>
  <si>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</si>
  <si>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</si>
  <si>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</si>
  <si>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</si>
  <si>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</si>
  <si>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</si>
  <si>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</si>
  <si>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</si>
  <si>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</si>
  <si>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</si>
  <si>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</si>
  <si>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</si>
  <si>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</si>
  <si>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</si>
  <si>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</si>
  <si>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</si>
  <si>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</si>
  <si>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</si>
  <si>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</si>
  <si>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</si>
  <si>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</si>
  <si>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</si>
  <si>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</si>
  <si>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</si>
  <si>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</si>
  <si>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</si>
  <si>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>Actions through December 31, 2023</t>
  </si>
  <si>
    <t xml:space="preserve">Beattyville, City of - sought funding for a secondary access for Silver Creek residents and sewer plant replacement parts. 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</si>
  <si>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</si>
  <si>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</si>
  <si>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</si>
  <si>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Floyd County - strained fiscal liquidity, sought funding for uphill slide sites, creek silt/debris removal. </t>
  </si>
  <si>
    <t xml:space="preserve">Hazard, City of - sought funding for water treatment and sewage treatment projects, heavy equipment. </t>
  </si>
  <si>
    <t xml:space="preserve">Jackson, City of - strained fiscal liquidity, funding for mitigation projects and water loss. </t>
  </si>
  <si>
    <t xml:space="preserve">Johnson County - sought funding for road repairs. </t>
  </si>
  <si>
    <t xml:space="preserve">Knott County - sought funding for FEMA-ineligible debris removal; strained fiscal liquidity, equipment; EOC/911 replacement space. </t>
  </si>
  <si>
    <t xml:space="preserve">Knott County Water &amp; Sewer District - sought funding for waterline repairs, wastewater treatment plant. 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</si>
  <si>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</si>
  <si>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</si>
  <si>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</si>
  <si>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</si>
  <si>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</si>
  <si>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</si>
  <si>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</si>
  <si>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</si>
  <si>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</si>
  <si>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</si>
  <si>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</si>
  <si>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Actions through February 29, 2024</t>
  </si>
  <si>
    <t>Jenkins Independent School District</t>
  </si>
  <si>
    <t>Actions through Februrary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</si>
</sst>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tabSelected="1" zoomScale="90" zoomScaleNormal="90" workbookViewId="0">
      <pane xSplit="1" ySplit="6" topLeftCell="B2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36</v>
      </c>
    </row>
    <row r="2" spans="1:12" ht="15" x14ac:dyDescent="0.25">
      <c r="A2" s="43" t="s">
        <v>204</v>
      </c>
    </row>
    <row r="3" spans="1:12" ht="42.75" x14ac:dyDescent="0.2">
      <c r="A3" s="35" t="s">
        <v>63</v>
      </c>
      <c r="B3" s="58">
        <f>15000000+120890000+9000000+110000-10000000</f>
        <v>135000000</v>
      </c>
      <c r="C3" s="7" t="s">
        <v>178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ht="15" x14ac:dyDescent="0.25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2">
      <c r="A7" s="33" t="s">
        <v>119</v>
      </c>
    </row>
    <row r="8" spans="1:12" x14ac:dyDescent="0.2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ht="28.5" x14ac:dyDescent="0.2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ht="15" x14ac:dyDescent="0.25">
      <c r="A10" s="2" t="s">
        <v>118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100</v>
      </c>
      <c r="B12" s="36">
        <f>15000000+120890000-10000000</f>
        <v>125890000</v>
      </c>
      <c r="C12" s="7" t="s">
        <v>163</v>
      </c>
      <c r="L12" s="4"/>
    </row>
    <row r="13" spans="1:12" ht="15" x14ac:dyDescent="0.25">
      <c r="A13" s="24" t="s">
        <v>142</v>
      </c>
      <c r="B13" s="36"/>
      <c r="L13" s="4"/>
    </row>
    <row r="14" spans="1:12" ht="28.5" x14ac:dyDescent="0.2">
      <c r="A14" s="9" t="s">
        <v>43</v>
      </c>
      <c r="B14" s="12">
        <v>10571394</v>
      </c>
      <c r="C14" s="8" t="s">
        <v>35</v>
      </c>
      <c r="D14" s="12"/>
      <c r="E14" s="12"/>
      <c r="F14" s="12"/>
      <c r="G14" s="12"/>
      <c r="H14" s="12">
        <v>10570188</v>
      </c>
      <c r="I14" s="12"/>
      <c r="J14" s="12"/>
      <c r="K14" s="12"/>
      <c r="L14" s="4">
        <f>B14-D14-E14-F14-G14-H14-I14-J14-K14</f>
        <v>1206</v>
      </c>
    </row>
    <row r="15" spans="1:12" x14ac:dyDescent="0.2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53</v>
      </c>
      <c r="B16" s="12">
        <f>85508+970183+550000+1500000</f>
        <v>3105691</v>
      </c>
      <c r="C16" s="10" t="s">
        <v>177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54</v>
      </c>
      <c r="B21" s="12">
        <f>1321047+15133+886000</f>
        <v>2222180</v>
      </c>
      <c r="C21" s="10" t="s">
        <v>24</v>
      </c>
      <c r="D21" s="12">
        <v>886000</v>
      </c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336873+19882+567128</f>
        <v>923883</v>
      </c>
      <c r="C23" s="10" t="s">
        <v>176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8.5" x14ac:dyDescent="0.2">
      <c r="A24" s="9" t="s">
        <v>7</v>
      </c>
      <c r="B24" s="12">
        <f>3384285+2501700+158292</f>
        <v>6044277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655389+50000+155389+50000+85037+375322+(69945+27550)</f>
        <v>1468632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>
        <v>27550</v>
      </c>
      <c r="J29" s="12"/>
      <c r="K29" s="12">
        <f>375322+69945</f>
        <v>445267</v>
      </c>
      <c r="L29" s="4">
        <f t="shared" si="0"/>
        <v>0</v>
      </c>
    </row>
    <row r="30" spans="1:12" x14ac:dyDescent="0.2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.5" x14ac:dyDescent="0.2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2">
      <c r="A33" s="1" t="s">
        <v>157</v>
      </c>
      <c r="B33" s="12">
        <f>373683+57205</f>
        <v>430888</v>
      </c>
      <c r="C33" s="10" t="s">
        <v>152</v>
      </c>
      <c r="D33" s="12"/>
      <c r="E33" s="12"/>
      <c r="F33" s="12"/>
      <c r="G33" s="12"/>
      <c r="H33" s="12"/>
      <c r="I33" s="12"/>
      <c r="J33" s="12">
        <f>373683+57205</f>
        <v>430888</v>
      </c>
      <c r="K33" s="12"/>
      <c r="L33" s="4"/>
    </row>
    <row r="34" spans="1:12" ht="42.75" x14ac:dyDescent="0.2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.5" x14ac:dyDescent="0.2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2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2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.5" x14ac:dyDescent="0.2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.75" x14ac:dyDescent="0.2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.5" x14ac:dyDescent="0.2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.5" x14ac:dyDescent="0.2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2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ht="15" x14ac:dyDescent="0.25">
      <c r="A43" s="2" t="s">
        <v>100</v>
      </c>
      <c r="B43" s="30">
        <f>SUM(B14:B42)</f>
        <v>59821814.799999997</v>
      </c>
      <c r="D43" s="30">
        <f t="shared" ref="D43:K43" si="1">SUM(D14:D42)</f>
        <v>21489537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10570188</v>
      </c>
      <c r="I43" s="30">
        <f t="shared" si="1"/>
        <v>1227550</v>
      </c>
      <c r="J43" s="30">
        <f t="shared" si="1"/>
        <v>739507</v>
      </c>
      <c r="K43" s="30">
        <f t="shared" si="1"/>
        <v>8380433</v>
      </c>
      <c r="L43" s="4" t="e">
        <f>B43-#REF!-#REF!-#REF!-#REF!-#REF!-#REF!-#REF!-#REF!</f>
        <v>#REF!</v>
      </c>
    </row>
    <row r="44" spans="1:12" ht="15" x14ac:dyDescent="0.25">
      <c r="A44" s="26" t="s">
        <v>64</v>
      </c>
      <c r="B44" s="13">
        <f>B12-B43</f>
        <v>66068185.200000003</v>
      </c>
      <c r="L44" s="4">
        <f>B44-D43-E43-F43-G43-H43-I43-J43-K43</f>
        <v>6247576.200000003</v>
      </c>
    </row>
    <row r="45" spans="1:12" s="16" customFormat="1" x14ac:dyDescent="0.2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ht="15" x14ac:dyDescent="0.25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2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2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2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ht="15" x14ac:dyDescent="0.25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9"/>
  <sheetViews>
    <sheetView zoomScale="90" zoomScaleNormal="90" workbookViewId="0">
      <selection activeCell="C56" sqref="C56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47</v>
      </c>
    </row>
    <row r="2" spans="1:8" x14ac:dyDescent="0.25">
      <c r="A2" s="43" t="s">
        <v>202</v>
      </c>
    </row>
    <row r="3" spans="1:8" x14ac:dyDescent="0.2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25">
      <c r="A4" s="43" t="s">
        <v>169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9.25" x14ac:dyDescent="0.2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3.5" x14ac:dyDescent="0.2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25">
      <c r="A7" s="45" t="s">
        <v>174</v>
      </c>
      <c r="B7" s="12">
        <v>40000000</v>
      </c>
      <c r="C7" s="23" t="s">
        <v>175</v>
      </c>
      <c r="D7" s="11"/>
      <c r="E7" s="11"/>
      <c r="F7" s="11"/>
      <c r="G7" s="11"/>
      <c r="H7" s="11"/>
    </row>
    <row r="8" spans="1:8" ht="43.5" x14ac:dyDescent="0.2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2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2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92</v>
      </c>
      <c r="E11" s="46" t="s">
        <v>83</v>
      </c>
    </row>
    <row r="12" spans="1:8" ht="18" x14ac:dyDescent="0.25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2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25">
      <c r="A14" s="48" t="s">
        <v>100</v>
      </c>
    </row>
    <row r="15" spans="1:8" x14ac:dyDescent="0.25">
      <c r="A15" s="43" t="s">
        <v>141</v>
      </c>
      <c r="B15" s="34">
        <f>75000000-10000000</f>
        <v>65000000</v>
      </c>
      <c r="C15" s="8"/>
    </row>
    <row r="16" spans="1:8" x14ac:dyDescent="0.2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.5" x14ac:dyDescent="0.2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2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2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69</v>
      </c>
      <c r="B23" s="22">
        <f>298100+330000+60000+1000000+140000+2371239</f>
        <v>4199339</v>
      </c>
      <c r="C23" s="23" t="s">
        <v>162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167</v>
      </c>
      <c r="B28" s="22">
        <f>6776+75000</f>
        <v>81776</v>
      </c>
      <c r="C28" s="51" t="s">
        <v>168</v>
      </c>
      <c r="E28" s="25">
        <v>6776</v>
      </c>
      <c r="F28" s="25">
        <v>75000</v>
      </c>
    </row>
    <row r="29" spans="1:8" ht="28.5" x14ac:dyDescent="0.25">
      <c r="A29" s="50" t="s">
        <v>78</v>
      </c>
      <c r="B29" s="22">
        <f>250000+85400+200000+89466</f>
        <v>624866</v>
      </c>
      <c r="C29" s="40" t="s">
        <v>161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165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57" x14ac:dyDescent="0.25">
      <c r="A36" s="50" t="s">
        <v>38</v>
      </c>
      <c r="B36" s="22">
        <f>(531000+400000)+220000+1171294+1567422+72308+89020+7418+75000+34000+249243+60000</f>
        <v>4476705</v>
      </c>
      <c r="C36" s="40" t="s">
        <v>200</v>
      </c>
      <c r="D36" s="22">
        <f>531000+400000</f>
        <v>931000</v>
      </c>
      <c r="E36" s="22">
        <f>1171294+1567422+72308+89020+7418</f>
        <v>2907462</v>
      </c>
      <c r="F36" s="22">
        <v>220000</v>
      </c>
      <c r="G36" s="22">
        <v>75000</v>
      </c>
      <c r="H36" s="22">
        <f>34000+249243+60000</f>
        <v>343243</v>
      </c>
    </row>
    <row r="37" spans="1:8" ht="29.25" x14ac:dyDescent="0.25">
      <c r="A37" s="50" t="s">
        <v>39</v>
      </c>
      <c r="B37" s="22">
        <f>31531+391756</f>
        <v>423287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143</v>
      </c>
      <c r="B45" s="25">
        <f>984000-34000-60000</f>
        <v>890000</v>
      </c>
      <c r="C45" s="52" t="s">
        <v>173</v>
      </c>
      <c r="H45" s="25">
        <f>B45</f>
        <v>890000</v>
      </c>
    </row>
    <row r="46" spans="1:8" ht="85.5" x14ac:dyDescent="0.2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.5" x14ac:dyDescent="0.2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96</v>
      </c>
      <c r="B48" s="53">
        <f>SUM(B16:B47)</f>
        <v>64945704</v>
      </c>
      <c r="D48" s="36">
        <f>SUM(D16:D47)</f>
        <v>30989335</v>
      </c>
      <c r="E48" s="36">
        <f>SUM(E16:E47)</f>
        <v>22457263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25">
      <c r="A49" s="43" t="s">
        <v>95</v>
      </c>
      <c r="B49" s="29">
        <f>B15-B48</f>
        <v>54296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137</v>
      </c>
      <c r="B51" s="29"/>
      <c r="C51" s="40"/>
      <c r="H51" s="42"/>
    </row>
    <row r="52" spans="1:8" x14ac:dyDescent="0.25">
      <c r="A52" s="45" t="s">
        <v>140</v>
      </c>
      <c r="B52" s="29">
        <v>40000000</v>
      </c>
      <c r="C52" s="40"/>
    </row>
    <row r="53" spans="1:8" x14ac:dyDescent="0.2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2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25">
      <c r="A55" s="50" t="s">
        <v>164</v>
      </c>
      <c r="B55" s="25">
        <v>200000</v>
      </c>
      <c r="C55" s="23" t="s">
        <v>40</v>
      </c>
      <c r="D55" s="25">
        <v>200000</v>
      </c>
    </row>
    <row r="56" spans="1:8" x14ac:dyDescent="0.25">
      <c r="A56" s="50" t="s">
        <v>203</v>
      </c>
      <c r="B56" s="25">
        <v>1283542</v>
      </c>
      <c r="C56" s="23" t="s">
        <v>40</v>
      </c>
      <c r="D56" s="25">
        <v>1283542</v>
      </c>
    </row>
    <row r="57" spans="1:8" x14ac:dyDescent="0.25">
      <c r="A57" s="49" t="s">
        <v>58</v>
      </c>
      <c r="B57" s="25">
        <f>3200000+3052337+2871878</f>
        <v>9124215</v>
      </c>
      <c r="C57" s="23" t="s">
        <v>40</v>
      </c>
      <c r="D57" s="25">
        <f>3200000+3052337+2871878</f>
        <v>9124215</v>
      </c>
    </row>
    <row r="58" spans="1:8" x14ac:dyDescent="0.25">
      <c r="A58" s="50" t="s">
        <v>37</v>
      </c>
      <c r="B58" s="25">
        <v>82006</v>
      </c>
      <c r="C58" s="23" t="s">
        <v>40</v>
      </c>
      <c r="D58" s="25">
        <v>82006</v>
      </c>
    </row>
    <row r="59" spans="1:8" x14ac:dyDescent="0.25">
      <c r="A59" s="49" t="s">
        <v>59</v>
      </c>
      <c r="B59" s="22">
        <f>6211811+3955683</f>
        <v>10167494</v>
      </c>
      <c r="C59" s="23" t="s">
        <v>40</v>
      </c>
      <c r="D59" s="22">
        <f>6211811+3955683</f>
        <v>10167494</v>
      </c>
      <c r="E59" s="22"/>
      <c r="F59" s="22"/>
      <c r="G59" s="22"/>
      <c r="H59" s="22"/>
    </row>
    <row r="60" spans="1:8" x14ac:dyDescent="0.25">
      <c r="A60" s="50" t="s">
        <v>76</v>
      </c>
      <c r="B60" s="22">
        <v>300000</v>
      </c>
      <c r="C60" s="23" t="s">
        <v>40</v>
      </c>
      <c r="D60" s="22">
        <v>300000</v>
      </c>
    </row>
    <row r="61" spans="1:8" x14ac:dyDescent="0.25">
      <c r="A61" s="50"/>
      <c r="B61" s="28"/>
      <c r="D61" s="28"/>
    </row>
    <row r="62" spans="1:8" x14ac:dyDescent="0.25">
      <c r="A62" s="45" t="s">
        <v>138</v>
      </c>
      <c r="B62" s="57">
        <f>SUM(B53:B60)</f>
        <v>23227157</v>
      </c>
      <c r="D62" s="29">
        <f>SUM(D53:D60)</f>
        <v>23227157</v>
      </c>
    </row>
    <row r="63" spans="1:8" x14ac:dyDescent="0.25">
      <c r="A63" s="45" t="s">
        <v>139</v>
      </c>
      <c r="B63" s="29">
        <f>B52-B62</f>
        <v>16772843</v>
      </c>
      <c r="D63" s="29"/>
    </row>
    <row r="64" spans="1:8" x14ac:dyDescent="0.25">
      <c r="A64" s="43"/>
      <c r="B64" s="29"/>
      <c r="C64" s="40"/>
    </row>
    <row r="65" spans="1:8" ht="16.5" x14ac:dyDescent="0.25">
      <c r="A65" s="48" t="s">
        <v>97</v>
      </c>
      <c r="B65" s="29"/>
      <c r="C65" s="40"/>
      <c r="D65" s="22"/>
      <c r="E65" s="22"/>
      <c r="F65" s="22"/>
      <c r="G65" s="22"/>
      <c r="H65" s="22"/>
    </row>
    <row r="66" spans="1:8" ht="29.25" x14ac:dyDescent="0.25">
      <c r="A66" s="45" t="s">
        <v>98</v>
      </c>
      <c r="B66" s="29">
        <v>45000000</v>
      </c>
      <c r="C66" s="23" t="s">
        <v>105</v>
      </c>
      <c r="D66" s="22"/>
      <c r="E66" s="22"/>
      <c r="F66" s="22"/>
      <c r="G66" s="22"/>
      <c r="H66" s="22"/>
    </row>
    <row r="67" spans="1:8" x14ac:dyDescent="0.25">
      <c r="A67" s="49" t="s">
        <v>170</v>
      </c>
      <c r="B67" s="27">
        <v>15453485.960000001</v>
      </c>
      <c r="C67" s="40" t="s">
        <v>179</v>
      </c>
    </row>
    <row r="68" spans="1:8" x14ac:dyDescent="0.25">
      <c r="A68" s="43" t="s">
        <v>99</v>
      </c>
      <c r="B68" s="29">
        <f>B66-B67</f>
        <v>29546514.039999999</v>
      </c>
      <c r="C68" s="40"/>
      <c r="D68" s="22"/>
      <c r="E68" s="22"/>
      <c r="F68" s="22"/>
      <c r="G68" s="22"/>
      <c r="H68" s="22"/>
    </row>
    <row r="69" spans="1:8" x14ac:dyDescent="0.25">
      <c r="A69" s="54"/>
      <c r="B69" s="22"/>
      <c r="C69" s="40"/>
      <c r="D69" s="22"/>
      <c r="E69" s="22"/>
      <c r="F69" s="22"/>
      <c r="G69" s="22"/>
      <c r="H69" s="22"/>
    </row>
    <row r="70" spans="1:8" ht="16.5" x14ac:dyDescent="0.25">
      <c r="A70" s="48" t="s">
        <v>108</v>
      </c>
      <c r="B70" s="29"/>
    </row>
    <row r="71" spans="1:8" ht="43.5" x14ac:dyDescent="0.25">
      <c r="A71" s="45" t="s">
        <v>109</v>
      </c>
      <c r="B71" s="29">
        <v>12662200</v>
      </c>
      <c r="C71" s="23" t="s">
        <v>106</v>
      </c>
    </row>
    <row r="72" spans="1:8" ht="42.75" x14ac:dyDescent="0.25">
      <c r="A72" s="50" t="s">
        <v>133</v>
      </c>
      <c r="B72" s="22">
        <f>(1646755+1171865)+4379000+(5204240)</f>
        <v>12401860</v>
      </c>
      <c r="C72" s="51" t="s">
        <v>166</v>
      </c>
      <c r="D72" s="22"/>
      <c r="E72" s="22"/>
      <c r="F72" s="22"/>
      <c r="G72" s="22"/>
      <c r="H72" s="22">
        <f>1646755+1171865+4379000+5204240</f>
        <v>12401860</v>
      </c>
    </row>
    <row r="73" spans="1:8" x14ac:dyDescent="0.25">
      <c r="A73" s="50"/>
      <c r="B73" s="28"/>
      <c r="C73" s="51"/>
      <c r="D73" s="22"/>
      <c r="E73" s="22"/>
      <c r="F73" s="22"/>
      <c r="G73" s="22"/>
      <c r="H73" s="22"/>
    </row>
    <row r="74" spans="1:8" x14ac:dyDescent="0.25">
      <c r="A74" s="45" t="s">
        <v>149</v>
      </c>
      <c r="B74" s="57">
        <f>SUM(B72:B73)</f>
        <v>12401860</v>
      </c>
      <c r="C74" s="51"/>
      <c r="D74" s="22"/>
      <c r="E74" s="22"/>
      <c r="F74" s="22"/>
      <c r="G74" s="22"/>
      <c r="H74" s="22"/>
    </row>
    <row r="75" spans="1:8" x14ac:dyDescent="0.25">
      <c r="A75" s="43" t="s">
        <v>99</v>
      </c>
      <c r="B75" s="29">
        <f>B71-B74</f>
        <v>260340</v>
      </c>
      <c r="C75" s="40"/>
      <c r="D75" s="22"/>
      <c r="E75" s="22"/>
      <c r="F75" s="22"/>
      <c r="G75" s="22"/>
      <c r="H75" s="22"/>
    </row>
    <row r="76" spans="1:8" x14ac:dyDescent="0.25">
      <c r="A76" s="54"/>
      <c r="B76" s="22"/>
      <c r="C76" s="40"/>
      <c r="D76" s="22"/>
      <c r="E76" s="22"/>
      <c r="F76" s="22"/>
      <c r="G76" s="22"/>
      <c r="H76" s="22"/>
    </row>
    <row r="77" spans="1:8" x14ac:dyDescent="0.25">
      <c r="B77" s="22"/>
      <c r="C77" s="40"/>
      <c r="D77" s="22"/>
      <c r="E77" s="22"/>
      <c r="F77" s="22"/>
      <c r="G77" s="22"/>
      <c r="H77" s="22"/>
    </row>
    <row r="78" spans="1:8" x14ac:dyDescent="0.25">
      <c r="B78" s="22"/>
      <c r="C78" s="40"/>
      <c r="D78" s="22"/>
      <c r="E78" s="22"/>
      <c r="F78" s="22"/>
      <c r="G78" s="22"/>
      <c r="H78" s="22"/>
    </row>
    <row r="79" spans="1:8" x14ac:dyDescent="0.25">
      <c r="A79" s="54"/>
      <c r="B79" s="22"/>
      <c r="C79" s="40"/>
      <c r="D79" s="22"/>
      <c r="E79" s="22"/>
      <c r="F79" s="22"/>
      <c r="G79" s="22"/>
      <c r="H79" s="22"/>
    </row>
    <row r="80" spans="1:8" x14ac:dyDescent="0.25">
      <c r="C80" s="40"/>
    </row>
    <row r="81" spans="1:8" x14ac:dyDescent="0.25">
      <c r="B81" s="22"/>
      <c r="C81" s="40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A83" s="54"/>
      <c r="B83" s="22"/>
      <c r="C83" s="40"/>
      <c r="D83" s="22"/>
      <c r="E83" s="22"/>
      <c r="F83" s="22"/>
      <c r="G83" s="22"/>
      <c r="H83" s="22"/>
    </row>
    <row r="84" spans="1:8" x14ac:dyDescent="0.25">
      <c r="A84" s="54"/>
      <c r="B84" s="22"/>
      <c r="C84" s="40"/>
      <c r="D84" s="22"/>
      <c r="E84" s="22"/>
      <c r="F84" s="22"/>
      <c r="G84" s="22"/>
      <c r="H84" s="22"/>
    </row>
    <row r="85" spans="1:8" x14ac:dyDescent="0.25">
      <c r="C85" s="40"/>
    </row>
    <row r="87" spans="1:8" x14ac:dyDescent="0.25">
      <c r="A87" s="43"/>
      <c r="B87" s="34"/>
      <c r="D87" s="34"/>
      <c r="E87" s="34"/>
      <c r="F87" s="34"/>
      <c r="G87" s="34"/>
      <c r="H87" s="34"/>
    </row>
    <row r="89" spans="1:8" x14ac:dyDescent="0.25">
      <c r="C89" s="55"/>
    </row>
    <row r="90" spans="1:8" x14ac:dyDescent="0.25">
      <c r="C90" s="55"/>
    </row>
    <row r="91" spans="1:8" x14ac:dyDescent="0.25">
      <c r="C91" s="55"/>
    </row>
    <row r="92" spans="1:8" x14ac:dyDescent="0.25">
      <c r="C92" s="55"/>
    </row>
    <row r="93" spans="1:8" x14ac:dyDescent="0.25">
      <c r="B93" s="34"/>
      <c r="C93" s="56"/>
      <c r="D93" s="34"/>
      <c r="E93" s="34"/>
      <c r="F93" s="34"/>
      <c r="G93" s="34"/>
      <c r="H93" s="34"/>
    </row>
    <row r="94" spans="1:8" x14ac:dyDescent="0.25">
      <c r="A94" s="43"/>
      <c r="C94" s="56"/>
    </row>
    <row r="95" spans="1:8" x14ac:dyDescent="0.25">
      <c r="C95" s="56"/>
    </row>
    <row r="99" spans="2:8" x14ac:dyDescent="0.25">
      <c r="B99" s="34"/>
      <c r="D99" s="34"/>
      <c r="E99" s="34"/>
      <c r="F99" s="34"/>
      <c r="G99" s="34"/>
      <c r="H99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3"/>
  <sheetViews>
    <sheetView workbookViewId="0">
      <selection activeCell="A26" sqref="A26"/>
    </sheetView>
  </sheetViews>
  <sheetFormatPr defaultColWidth="9.140625" defaultRowHeight="14.25" x14ac:dyDescent="0.2"/>
  <cols>
    <col min="1" max="1" width="183.85546875" style="1" customWidth="1"/>
    <col min="2" max="16384" width="9.140625" style="1"/>
  </cols>
  <sheetData>
    <row r="1" spans="1:1" ht="15" x14ac:dyDescent="0.2">
      <c r="A1" s="32" t="s">
        <v>80</v>
      </c>
    </row>
    <row r="2" spans="1:1" ht="15" x14ac:dyDescent="0.25">
      <c r="A2" s="21" t="s">
        <v>180</v>
      </c>
    </row>
    <row r="3" spans="1:1" ht="15" x14ac:dyDescent="0.25">
      <c r="A3" s="21"/>
    </row>
    <row r="4" spans="1:1" ht="15" x14ac:dyDescent="0.2">
      <c r="A4" s="31" t="s">
        <v>171</v>
      </c>
    </row>
    <row r="5" spans="1:1" x14ac:dyDescent="0.2">
      <c r="A5" s="59" t="s">
        <v>181</v>
      </c>
    </row>
    <row r="6" spans="1:1" x14ac:dyDescent="0.2">
      <c r="A6" s="59" t="s">
        <v>182</v>
      </c>
    </row>
    <row r="7" spans="1:1" x14ac:dyDescent="0.2">
      <c r="A7" s="59" t="s">
        <v>183</v>
      </c>
    </row>
    <row r="8" spans="1:1" x14ac:dyDescent="0.2">
      <c r="A8" s="59" t="s">
        <v>184</v>
      </c>
    </row>
    <row r="9" spans="1:1" x14ac:dyDescent="0.2">
      <c r="A9" s="59" t="s">
        <v>185</v>
      </c>
    </row>
    <row r="10" spans="1:1" x14ac:dyDescent="0.2">
      <c r="A10" s="59" t="s">
        <v>186</v>
      </c>
    </row>
    <row r="11" spans="1:1" x14ac:dyDescent="0.2">
      <c r="A11" s="59" t="s">
        <v>187</v>
      </c>
    </row>
    <row r="12" spans="1:1" x14ac:dyDescent="0.2">
      <c r="A12" s="59" t="s">
        <v>188</v>
      </c>
    </row>
    <row r="13" spans="1:1" x14ac:dyDescent="0.2">
      <c r="A13" s="59" t="s">
        <v>189</v>
      </c>
    </row>
    <row r="14" spans="1:1" x14ac:dyDescent="0.2">
      <c r="A14" s="59" t="s">
        <v>190</v>
      </c>
    </row>
    <row r="15" spans="1:1" x14ac:dyDescent="0.2">
      <c r="A15" s="59" t="s">
        <v>191</v>
      </c>
    </row>
    <row r="16" spans="1:1" x14ac:dyDescent="0.2">
      <c r="A16" s="59" t="s">
        <v>192</v>
      </c>
    </row>
    <row r="17" spans="1:1" ht="28.5" x14ac:dyDescent="0.2">
      <c r="A17" s="59" t="s">
        <v>193</v>
      </c>
    </row>
    <row r="18" spans="1:1" x14ac:dyDescent="0.2">
      <c r="A18" s="59" t="s">
        <v>194</v>
      </c>
    </row>
    <row r="19" spans="1:1" x14ac:dyDescent="0.2">
      <c r="A19" s="59" t="s">
        <v>195</v>
      </c>
    </row>
    <row r="20" spans="1:1" x14ac:dyDescent="0.2">
      <c r="A20" s="59" t="s">
        <v>196</v>
      </c>
    </row>
    <row r="21" spans="1:1" x14ac:dyDescent="0.2">
      <c r="A21" s="59" t="s">
        <v>199</v>
      </c>
    </row>
    <row r="22" spans="1:1" x14ac:dyDescent="0.2">
      <c r="A22" s="59" t="s">
        <v>197</v>
      </c>
    </row>
    <row r="23" spans="1:1" x14ac:dyDescent="0.2">
      <c r="A23" s="31" t="s">
        <v>198</v>
      </c>
    </row>
    <row r="24" spans="1:1" x14ac:dyDescent="0.2">
      <c r="A24" s="31"/>
    </row>
    <row r="25" spans="1:1" ht="15" x14ac:dyDescent="0.2">
      <c r="A25" s="32" t="s">
        <v>172</v>
      </c>
    </row>
    <row r="26" spans="1:1" x14ac:dyDescent="0.2">
      <c r="A26" s="31" t="s">
        <v>201</v>
      </c>
    </row>
    <row r="27" spans="1:1" x14ac:dyDescent="0.2">
      <c r="A27" s="31" t="s">
        <v>124</v>
      </c>
    </row>
    <row r="28" spans="1:1" x14ac:dyDescent="0.2">
      <c r="A28" s="31" t="s">
        <v>150</v>
      </c>
    </row>
    <row r="29" spans="1:1" x14ac:dyDescent="0.2">
      <c r="A29" s="31" t="s">
        <v>126</v>
      </c>
    </row>
    <row r="30" spans="1:1" x14ac:dyDescent="0.2">
      <c r="A30" s="31" t="s">
        <v>125</v>
      </c>
    </row>
    <row r="31" spans="1:1" x14ac:dyDescent="0.2">
      <c r="A31" s="31" t="s">
        <v>128</v>
      </c>
    </row>
    <row r="32" spans="1:1" x14ac:dyDescent="0.2">
      <c r="A32" s="31" t="s">
        <v>127</v>
      </c>
    </row>
    <row r="33" spans="1:1" x14ac:dyDescent="0.2">
      <c r="A33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2023-08-10T17:12:00Z</cp:lastPrinted>
  <dcterms:created xsi:type="dcterms:W3CDTF">2022-02-14T17:49:56Z</dcterms:created>
  <dcterms:modified xsi:type="dcterms:W3CDTF">2024-03-18T15:46:55Z</dcterms:modified>
</cp:coreProperties>
</file>